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gelova.marie\Desktop\"/>
    </mc:Choice>
  </mc:AlternateContent>
  <xr:revisionPtr revIDLastSave="0" documentId="8_{64A3D23A-483B-47F1-AE94-C3BBED2F82B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zřizovatel" sheetId="36" r:id="rId1"/>
    <sheet name="33353" sheetId="3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36" l="1"/>
  <c r="G34" i="36"/>
  <c r="G33" i="36"/>
  <c r="G7" i="36"/>
  <c r="G8" i="36"/>
  <c r="G9" i="36"/>
  <c r="G10" i="36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25" i="36"/>
  <c r="G26" i="36"/>
  <c r="G27" i="36"/>
  <c r="G28" i="36"/>
  <c r="G29" i="36"/>
  <c r="E37" i="36"/>
  <c r="D36" i="36"/>
  <c r="F31" i="36"/>
  <c r="G6" i="36"/>
  <c r="N43" i="36"/>
  <c r="O43" i="36" s="1"/>
  <c r="G36" i="36" l="1"/>
  <c r="N50" i="36"/>
  <c r="O50" i="36" s="1"/>
  <c r="N36" i="36"/>
  <c r="N29" i="36"/>
  <c r="P26" i="36" s="1"/>
  <c r="M14" i="36"/>
  <c r="L25" i="36" s="1"/>
  <c r="M15" i="36"/>
  <c r="L32" i="36" s="1"/>
  <c r="L20" i="36"/>
  <c r="P49" i="36"/>
  <c r="P32" i="36" l="1"/>
  <c r="P41" i="36"/>
  <c r="O41" i="36" s="1"/>
  <c r="P40" i="36"/>
  <c r="O40" i="36" s="1"/>
  <c r="P39" i="36"/>
  <c r="O39" i="36" s="1"/>
  <c r="P42" i="36"/>
  <c r="O42" i="36" s="1"/>
  <c r="P25" i="36"/>
  <c r="P22" i="36"/>
  <c r="P46" i="36"/>
  <c r="O46" i="36" s="1"/>
  <c r="P21" i="36"/>
  <c r="P47" i="36"/>
  <c r="O47" i="36" s="1"/>
  <c r="P20" i="36"/>
  <c r="P48" i="36"/>
  <c r="O48" i="36" s="1"/>
  <c r="P28" i="36"/>
  <c r="P27" i="36"/>
  <c r="P34" i="36"/>
  <c r="P35" i="36"/>
  <c r="P33" i="36"/>
  <c r="O49" i="36"/>
  <c r="O36" i="36"/>
  <c r="O29" i="36"/>
  <c r="R29" i="36" l="1"/>
  <c r="O21" i="36"/>
  <c r="S21" i="36" s="1"/>
  <c r="O20" i="36"/>
  <c r="S20" i="36" s="1"/>
  <c r="O22" i="36"/>
  <c r="S22" i="36" s="1"/>
  <c r="O26" i="36"/>
  <c r="O27" i="36"/>
  <c r="O28" i="36"/>
  <c r="O25" i="36"/>
  <c r="O33" i="36"/>
  <c r="O34" i="36"/>
  <c r="O35" i="36"/>
  <c r="O32" i="36"/>
  <c r="S25" i="36" l="1"/>
  <c r="S26" i="36"/>
  <c r="S27" i="36"/>
  <c r="S28" i="36"/>
  <c r="T29" i="36" l="1"/>
  <c r="C36" i="36"/>
  <c r="E36" i="36"/>
  <c r="F36" i="36"/>
  <c r="F37" i="36" s="1"/>
  <c r="C31" i="36" l="1"/>
  <c r="D31" i="36"/>
  <c r="D37" i="36" s="1"/>
  <c r="E31" i="36"/>
  <c r="C37" i="36" l="1"/>
  <c r="G5" i="36" l="1"/>
  <c r="D20" i="38" l="1"/>
  <c r="E20" i="38"/>
  <c r="F20" i="38"/>
  <c r="C20" i="38"/>
  <c r="G19" i="38"/>
  <c r="G9" i="38"/>
  <c r="G10" i="38"/>
  <c r="G11" i="38"/>
  <c r="G12" i="38"/>
  <c r="G13" i="38"/>
  <c r="G14" i="38"/>
  <c r="G15" i="38"/>
  <c r="G16" i="38"/>
  <c r="G17" i="38"/>
  <c r="G18" i="38"/>
  <c r="G8" i="38"/>
  <c r="G20" i="38" l="1"/>
  <c r="G31" i="36"/>
  <c r="G37" i="36" s="1"/>
</calcChain>
</file>

<file path=xl/sharedStrings.xml><?xml version="1.0" encoding="utf-8"?>
<sst xmlns="http://schemas.openxmlformats.org/spreadsheetml/2006/main" count="129" uniqueCount="92">
  <si>
    <t>režie</t>
  </si>
  <si>
    <t>organizace:</t>
  </si>
  <si>
    <t>název</t>
  </si>
  <si>
    <t>ZŠ</t>
  </si>
  <si>
    <t>MŠ</t>
  </si>
  <si>
    <t>skup.účtů</t>
  </si>
  <si>
    <t>ŠJ</t>
  </si>
  <si>
    <t>celkem</t>
  </si>
  <si>
    <t>plán rozpočtu</t>
  </si>
  <si>
    <t>zřizovatel</t>
  </si>
  <si>
    <t>školné</t>
  </si>
  <si>
    <t>stravné</t>
  </si>
  <si>
    <t>602/10</t>
  </si>
  <si>
    <t>602/20</t>
  </si>
  <si>
    <t>672/10</t>
  </si>
  <si>
    <t>transfer zřizov.</t>
  </si>
  <si>
    <t>ZŠ Unkovice</t>
  </si>
  <si>
    <t>školní pomůcky, knihy,tisk</t>
  </si>
  <si>
    <t>kancelářské potřeby</t>
  </si>
  <si>
    <t>čistící prostředky</t>
  </si>
  <si>
    <t>opravy a udržování</t>
  </si>
  <si>
    <t>cestovné ostatní</t>
  </si>
  <si>
    <t>telefon</t>
  </si>
  <si>
    <t>školení</t>
  </si>
  <si>
    <t>zpracování mezd a účto</t>
  </si>
  <si>
    <t>revize, servis (komín, has.přístr…</t>
  </si>
  <si>
    <t>ostatní služby</t>
  </si>
  <si>
    <t>poplatky bance</t>
  </si>
  <si>
    <t>ochranné pomůcky zřizovatel</t>
  </si>
  <si>
    <t>FKSP zřizovatel</t>
  </si>
  <si>
    <t>odpisy majetku</t>
  </si>
  <si>
    <t>poštovné, spr. poplatky</t>
  </si>
  <si>
    <t>smluvní lékař</t>
  </si>
  <si>
    <t>v tis. Kč</t>
  </si>
  <si>
    <t>transfer stát.rozpočet</t>
  </si>
  <si>
    <t>ŠD</t>
  </si>
  <si>
    <t>501/02</t>
  </si>
  <si>
    <t>učeb.,škol.potř.ONIV</t>
  </si>
  <si>
    <t>512/01</t>
  </si>
  <si>
    <t>cestovné ONIV</t>
  </si>
  <si>
    <t>518/01</t>
  </si>
  <si>
    <t>další vzděl.ONIV</t>
  </si>
  <si>
    <t>518/02</t>
  </si>
  <si>
    <t>plavání ONIV</t>
  </si>
  <si>
    <t>521/10</t>
  </si>
  <si>
    <t xml:space="preserve">mzdy </t>
  </si>
  <si>
    <t>521/11</t>
  </si>
  <si>
    <t>OON</t>
  </si>
  <si>
    <t>524/50</t>
  </si>
  <si>
    <t>sociální org. 25%</t>
  </si>
  <si>
    <t>524/10</t>
  </si>
  <si>
    <t>zdravot.org.  9%</t>
  </si>
  <si>
    <t>525/10</t>
  </si>
  <si>
    <t>527/01</t>
  </si>
  <si>
    <t>ochran.pom.ONIV</t>
  </si>
  <si>
    <t>527/10</t>
  </si>
  <si>
    <t>521/16</t>
  </si>
  <si>
    <t>náhrady (DNP ) ONIV</t>
  </si>
  <si>
    <t>672/12</t>
  </si>
  <si>
    <t>transfer stát. rozp.</t>
  </si>
  <si>
    <t>Kooperativa 1,5%</t>
  </si>
  <si>
    <t>školní akce pro děti</t>
  </si>
  <si>
    <t>celkem Výdaje</t>
  </si>
  <si>
    <t>celkem Příjmy</t>
  </si>
  <si>
    <t>FKSP 2%</t>
  </si>
  <si>
    <t>ostatní náklady GDPR</t>
  </si>
  <si>
    <t>OÚ Unkovice</t>
  </si>
  <si>
    <t>ZŠ A MŠ Unkovice</t>
  </si>
  <si>
    <t xml:space="preserve">mzdy zřizovatel </t>
  </si>
  <si>
    <t>ZP</t>
  </si>
  <si>
    <t>SP</t>
  </si>
  <si>
    <t>FKSP</t>
  </si>
  <si>
    <t>POJ KOOP</t>
  </si>
  <si>
    <t>Vstup</t>
  </si>
  <si>
    <t>poměr</t>
  </si>
  <si>
    <t>Odvody</t>
  </si>
  <si>
    <t>školnice</t>
  </si>
  <si>
    <t>Kuchařka</t>
  </si>
  <si>
    <t>Pomocná síla</t>
  </si>
  <si>
    <t>z toho70%</t>
  </si>
  <si>
    <t>kuchařka</t>
  </si>
  <si>
    <t>pom.síla</t>
  </si>
  <si>
    <t>CELKEM</t>
  </si>
  <si>
    <t>Učitelka</t>
  </si>
  <si>
    <t>Ved. ŠJ</t>
  </si>
  <si>
    <t>nákup DDNM a DDHM</t>
  </si>
  <si>
    <t>režijní náklady obědy</t>
  </si>
  <si>
    <t>energie</t>
  </si>
  <si>
    <t>ONIV</t>
  </si>
  <si>
    <t>ROZPOČET 2026</t>
  </si>
  <si>
    <t>KRAJ</t>
  </si>
  <si>
    <t>projekt OP JAK 2 spoluúčast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</si>
</sst>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  <numFmt numFmtId="167" formatCode="0.0000%"/>
    <numFmt numFmtId="168" formatCode="0.00000"/>
    <numFmt numFmtId="169" formatCode="_-* #,##0\ _K_č_-;\-* #,##0\ _K_č_-;_-* &quot;-&quot;?\ _K_č_-;_-@_-"/>
  </numFmts>
  <fonts count="9" x14ac:knownFonts="1">
    <font>
      <sz val="10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i/>
      <sz val="12"/>
      <name val="Arial CE"/>
      <charset val="238"/>
    </font>
    <font>
      <sz val="12"/>
      <color rgb="FFFF000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2"/>
      <color rgb="FFFF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0" xfId="0" applyNumberFormat="1" applyFont="1"/>
    <xf numFmtId="0" fontId="4" fillId="0" borderId="0" xfId="0" applyFont="1"/>
    <xf numFmtId="0" fontId="4" fillId="2" borderId="3" xfId="0" applyFont="1" applyFill="1" applyBorder="1"/>
    <xf numFmtId="164" fontId="4" fillId="2" borderId="9" xfId="0" applyNumberFormat="1" applyFont="1" applyFill="1" applyBorder="1"/>
    <xf numFmtId="0" fontId="1" fillId="0" borderId="13" xfId="0" applyFont="1" applyBorder="1"/>
    <xf numFmtId="164" fontId="1" fillId="0" borderId="13" xfId="0" applyNumberFormat="1" applyFont="1" applyBorder="1"/>
    <xf numFmtId="0" fontId="1" fillId="0" borderId="16" xfId="0" applyFont="1" applyBorder="1"/>
    <xf numFmtId="164" fontId="1" fillId="0" borderId="16" xfId="0" applyNumberFormat="1" applyFont="1" applyBorder="1"/>
    <xf numFmtId="0" fontId="5" fillId="0" borderId="0" xfId="0" applyFont="1"/>
    <xf numFmtId="164" fontId="3" fillId="3" borderId="13" xfId="0" applyNumberFormat="1" applyFont="1" applyFill="1" applyBorder="1"/>
    <xf numFmtId="3" fontId="3" fillId="4" borderId="6" xfId="0" applyNumberFormat="1" applyFont="1" applyFill="1" applyBorder="1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10" xfId="0" applyFont="1" applyBorder="1" applyProtection="1">
      <protection locked="0"/>
    </xf>
    <xf numFmtId="3" fontId="1" fillId="0" borderId="10" xfId="0" applyNumberFormat="1" applyFont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3" fontId="3" fillId="4" borderId="21" xfId="0" applyNumberFormat="1" applyFont="1" applyFill="1" applyBorder="1"/>
    <xf numFmtId="3" fontId="3" fillId="4" borderId="11" xfId="0" applyNumberFormat="1" applyFont="1" applyFill="1" applyBorder="1"/>
    <xf numFmtId="164" fontId="3" fillId="2" borderId="14" xfId="0" applyNumberFormat="1" applyFont="1" applyFill="1" applyBorder="1"/>
    <xf numFmtId="164" fontId="3" fillId="2" borderId="17" xfId="0" applyNumberFormat="1" applyFont="1" applyFill="1" applyBorder="1"/>
    <xf numFmtId="0" fontId="2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0" xfId="0" applyFont="1" applyFill="1"/>
    <xf numFmtId="0" fontId="3" fillId="2" borderId="0" xfId="0" applyFont="1" applyFill="1"/>
    <xf numFmtId="0" fontId="1" fillId="2" borderId="26" xfId="0" applyFont="1" applyFill="1" applyBorder="1"/>
    <xf numFmtId="0" fontId="1" fillId="2" borderId="5" xfId="0" applyFont="1" applyFill="1" applyBorder="1"/>
    <xf numFmtId="0" fontId="1" fillId="2" borderId="28" xfId="0" applyFont="1" applyFill="1" applyBorder="1"/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/>
    <xf numFmtId="164" fontId="1" fillId="0" borderId="30" xfId="0" applyNumberFormat="1" applyFont="1" applyBorder="1"/>
    <xf numFmtId="164" fontId="3" fillId="2" borderId="31" xfId="0" applyNumberFormat="1" applyFont="1" applyFill="1" applyBorder="1"/>
    <xf numFmtId="0" fontId="2" fillId="2" borderId="23" xfId="0" applyFont="1" applyFill="1" applyBorder="1"/>
    <xf numFmtId="0" fontId="1" fillId="2" borderId="27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6" fillId="2" borderId="23" xfId="0" applyFont="1" applyFill="1" applyBorder="1"/>
    <xf numFmtId="0" fontId="1" fillId="2" borderId="2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9" fontId="1" fillId="0" borderId="0" xfId="2" applyFont="1"/>
    <xf numFmtId="10" fontId="1" fillId="0" borderId="0" xfId="2" applyNumberFormat="1" applyFont="1"/>
    <xf numFmtId="43" fontId="4" fillId="0" borderId="0" xfId="1" applyFont="1"/>
    <xf numFmtId="43" fontId="1" fillId="0" borderId="0" xfId="1" applyFont="1"/>
    <xf numFmtId="166" fontId="1" fillId="5" borderId="0" xfId="1" applyNumberFormat="1" applyFont="1" applyFill="1"/>
    <xf numFmtId="167" fontId="1" fillId="0" borderId="0" xfId="2" applyNumberFormat="1" applyFont="1"/>
    <xf numFmtId="9" fontId="1" fillId="6" borderId="0" xfId="0" applyNumberFormat="1" applyFont="1" applyFill="1"/>
    <xf numFmtId="166" fontId="1" fillId="0" borderId="0" xfId="0" applyNumberFormat="1" applyFont="1"/>
    <xf numFmtId="166" fontId="1" fillId="6" borderId="0" xfId="0" applyNumberFormat="1" applyFont="1" applyFill="1"/>
    <xf numFmtId="168" fontId="1" fillId="0" borderId="0" xfId="0" applyNumberFormat="1" applyFont="1"/>
    <xf numFmtId="0" fontId="1" fillId="4" borderId="0" xfId="0" applyFont="1" applyFill="1"/>
    <xf numFmtId="165" fontId="1" fillId="0" borderId="0" xfId="1" applyNumberFormat="1" applyFont="1"/>
    <xf numFmtId="9" fontId="1" fillId="4" borderId="0" xfId="0" applyNumberFormat="1" applyFont="1" applyFill="1"/>
    <xf numFmtId="169" fontId="1" fillId="0" borderId="0" xfId="0" applyNumberFormat="1" applyFont="1"/>
    <xf numFmtId="166" fontId="1" fillId="5" borderId="32" xfId="0" applyNumberFormat="1" applyFont="1" applyFill="1" applyBorder="1"/>
    <xf numFmtId="9" fontId="1" fillId="0" borderId="0" xfId="0" applyNumberFormat="1" applyFont="1"/>
    <xf numFmtId="0" fontId="8" fillId="0" borderId="13" xfId="0" applyFont="1" applyBorder="1"/>
    <xf numFmtId="0" fontId="5" fillId="0" borderId="13" xfId="0" applyFont="1" applyBorder="1"/>
    <xf numFmtId="0" fontId="4" fillId="2" borderId="33" xfId="0" applyFont="1" applyFill="1" applyBorder="1" applyAlignment="1">
      <alignment horizontal="left"/>
    </xf>
    <xf numFmtId="0" fontId="4" fillId="2" borderId="34" xfId="0" applyFont="1" applyFill="1" applyBorder="1"/>
    <xf numFmtId="164" fontId="4" fillId="2" borderId="35" xfId="0" applyNumberFormat="1" applyFont="1" applyFill="1" applyBorder="1"/>
    <xf numFmtId="164" fontId="4" fillId="2" borderId="36" xfId="0" applyNumberFormat="1" applyFont="1" applyFill="1" applyBorder="1"/>
    <xf numFmtId="0" fontId="4" fillId="0" borderId="37" xfId="0" applyFont="1" applyBorder="1" applyAlignment="1">
      <alignment horizontal="left"/>
    </xf>
    <xf numFmtId="0" fontId="4" fillId="0" borderId="38" xfId="0" applyFont="1" applyBorder="1"/>
    <xf numFmtId="164" fontId="4" fillId="0" borderId="39" xfId="0" applyNumberFormat="1" applyFont="1" applyBorder="1"/>
    <xf numFmtId="164" fontId="4" fillId="0" borderId="40" xfId="0" applyNumberFormat="1" applyFont="1" applyBorder="1"/>
    <xf numFmtId="0" fontId="1" fillId="2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0"/>
  <sheetViews>
    <sheetView tabSelected="1" topLeftCell="A9" workbookViewId="0">
      <selection activeCell="W36" sqref="W36"/>
    </sheetView>
  </sheetViews>
  <sheetFormatPr defaultColWidth="9.109375" defaultRowHeight="15" x14ac:dyDescent="0.25"/>
  <cols>
    <col min="1" max="1" width="10.109375" style="40" customWidth="1"/>
    <col min="2" max="2" width="35.5546875" style="1" customWidth="1"/>
    <col min="3" max="3" width="9.109375" style="1"/>
    <col min="4" max="6" width="8.6640625" style="1" customWidth="1"/>
    <col min="7" max="7" width="9.5546875" style="1" bestFit="1" customWidth="1"/>
    <col min="8" max="8" width="9.109375" style="1"/>
    <col min="9" max="10" width="9.109375" style="1" hidden="1" customWidth="1"/>
    <col min="11" max="11" width="16.109375" style="1" hidden="1" customWidth="1"/>
    <col min="12" max="12" width="15.5546875" style="1" hidden="1" customWidth="1"/>
    <col min="13" max="13" width="16.33203125" style="1" hidden="1" customWidth="1"/>
    <col min="14" max="14" width="10.33203125" style="1" hidden="1" customWidth="1"/>
    <col min="15" max="15" width="11.33203125" style="1" hidden="1" customWidth="1"/>
    <col min="16" max="16" width="9.5546875" style="1" hidden="1" customWidth="1"/>
    <col min="17" max="17" width="9.109375" style="1" hidden="1" customWidth="1"/>
    <col min="18" max="18" width="11.5546875" style="1" hidden="1" customWidth="1"/>
    <col min="19" max="19" width="9.6640625" style="1" hidden="1" customWidth="1"/>
    <col min="20" max="20" width="11.88671875" style="1" hidden="1" customWidth="1"/>
    <col min="21" max="21" width="9.109375" style="1" hidden="1" customWidth="1"/>
    <col min="22" max="22" width="9.109375" style="1" customWidth="1"/>
    <col min="23" max="16384" width="9.109375" style="1"/>
  </cols>
  <sheetData>
    <row r="1" spans="1:13" ht="15.6" x14ac:dyDescent="0.3">
      <c r="A1" s="28"/>
      <c r="B1" s="45" t="s">
        <v>89</v>
      </c>
      <c r="C1" s="29"/>
      <c r="D1" s="29" t="s">
        <v>1</v>
      </c>
      <c r="E1" s="29"/>
      <c r="F1" s="48" t="s">
        <v>67</v>
      </c>
      <c r="G1" s="30"/>
    </row>
    <row r="2" spans="1:13" ht="16.2" thickBot="1" x14ac:dyDescent="0.35">
      <c r="A2" s="31" t="s">
        <v>9</v>
      </c>
      <c r="B2" s="33" t="s">
        <v>66</v>
      </c>
      <c r="C2" s="32"/>
      <c r="D2" s="33"/>
      <c r="E2" s="32"/>
      <c r="F2" s="32"/>
      <c r="G2" s="34"/>
    </row>
    <row r="3" spans="1:13" ht="15.6" x14ac:dyDescent="0.3">
      <c r="A3" s="47"/>
      <c r="B3" s="29"/>
      <c r="C3" s="78" t="s">
        <v>8</v>
      </c>
      <c r="D3" s="79"/>
      <c r="E3" s="79"/>
      <c r="F3" s="80"/>
      <c r="G3" s="30" t="s">
        <v>33</v>
      </c>
    </row>
    <row r="4" spans="1:13" ht="15.6" thickBot="1" x14ac:dyDescent="0.3">
      <c r="A4" s="46" t="s">
        <v>5</v>
      </c>
      <c r="B4" s="35" t="s">
        <v>2</v>
      </c>
      <c r="C4" s="49" t="s">
        <v>3</v>
      </c>
      <c r="D4" s="50" t="s">
        <v>4</v>
      </c>
      <c r="E4" s="50" t="s">
        <v>6</v>
      </c>
      <c r="F4" s="51" t="s">
        <v>35</v>
      </c>
      <c r="G4" s="36" t="s">
        <v>7</v>
      </c>
    </row>
    <row r="5" spans="1:13" ht="15.6" x14ac:dyDescent="0.3">
      <c r="A5" s="41">
        <v>1</v>
      </c>
      <c r="B5" s="42" t="s">
        <v>0</v>
      </c>
      <c r="C5" s="43">
        <v>30</v>
      </c>
      <c r="D5" s="43">
        <v>10</v>
      </c>
      <c r="E5" s="43">
        <v>10</v>
      </c>
      <c r="F5" s="43">
        <v>10</v>
      </c>
      <c r="G5" s="44">
        <f t="shared" ref="G5" si="0">SUM(C5:F5)</f>
        <v>60</v>
      </c>
      <c r="H5" s="3"/>
    </row>
    <row r="6" spans="1:13" ht="15.6" x14ac:dyDescent="0.3">
      <c r="A6" s="37">
        <v>2</v>
      </c>
      <c r="B6" s="7" t="s">
        <v>17</v>
      </c>
      <c r="C6" s="8">
        <v>30</v>
      </c>
      <c r="D6" s="8">
        <v>15</v>
      </c>
      <c r="E6" s="8">
        <v>10</v>
      </c>
      <c r="F6" s="8">
        <v>35</v>
      </c>
      <c r="G6" s="44">
        <f>SUM(C6:F6)</f>
        <v>90</v>
      </c>
    </row>
    <row r="7" spans="1:13" ht="15.6" x14ac:dyDescent="0.3">
      <c r="A7" s="37">
        <v>3</v>
      </c>
      <c r="B7" s="7" t="s">
        <v>61</v>
      </c>
      <c r="C7" s="8">
        <v>20</v>
      </c>
      <c r="D7" s="8">
        <v>15</v>
      </c>
      <c r="E7" s="8"/>
      <c r="F7" s="8">
        <v>2</v>
      </c>
      <c r="G7" s="44">
        <f t="shared" ref="G7:G29" si="1">SUM(C7:F7)</f>
        <v>37</v>
      </c>
    </row>
    <row r="8" spans="1:13" ht="15.6" x14ac:dyDescent="0.3">
      <c r="A8" s="37">
        <v>4</v>
      </c>
      <c r="B8" s="7" t="s">
        <v>18</v>
      </c>
      <c r="C8" s="8">
        <v>10</v>
      </c>
      <c r="D8" s="8">
        <v>6</v>
      </c>
      <c r="E8" s="8">
        <v>3</v>
      </c>
      <c r="F8" s="8">
        <v>2</v>
      </c>
      <c r="G8" s="44">
        <f t="shared" si="1"/>
        <v>21</v>
      </c>
    </row>
    <row r="9" spans="1:13" ht="15.6" x14ac:dyDescent="0.3">
      <c r="A9" s="37">
        <v>5</v>
      </c>
      <c r="B9" s="7" t="s">
        <v>19</v>
      </c>
      <c r="C9" s="8">
        <v>20</v>
      </c>
      <c r="D9" s="8">
        <v>12</v>
      </c>
      <c r="E9" s="8">
        <v>17</v>
      </c>
      <c r="F9" s="8">
        <v>2</v>
      </c>
      <c r="G9" s="44">
        <f t="shared" si="1"/>
        <v>51</v>
      </c>
    </row>
    <row r="10" spans="1:13" ht="15.6" x14ac:dyDescent="0.3">
      <c r="A10" s="37">
        <v>6</v>
      </c>
      <c r="B10" s="7" t="s">
        <v>87</v>
      </c>
      <c r="C10" s="8">
        <v>0</v>
      </c>
      <c r="D10" s="8">
        <v>90</v>
      </c>
      <c r="E10" s="8"/>
      <c r="F10" s="8"/>
      <c r="G10" s="44">
        <f t="shared" si="1"/>
        <v>90</v>
      </c>
    </row>
    <row r="11" spans="1:13" ht="15.6" x14ac:dyDescent="0.3">
      <c r="A11" s="37">
        <v>7</v>
      </c>
      <c r="B11" s="7" t="s">
        <v>20</v>
      </c>
      <c r="C11" s="8">
        <v>20</v>
      </c>
      <c r="D11" s="8">
        <v>5</v>
      </c>
      <c r="E11" s="8">
        <v>5</v>
      </c>
      <c r="F11" s="8">
        <v>10</v>
      </c>
      <c r="G11" s="44">
        <f t="shared" si="1"/>
        <v>40</v>
      </c>
    </row>
    <row r="12" spans="1:13" ht="15.6" x14ac:dyDescent="0.3">
      <c r="A12" s="37">
        <v>8</v>
      </c>
      <c r="B12" s="7" t="s">
        <v>21</v>
      </c>
      <c r="C12" s="8">
        <v>1</v>
      </c>
      <c r="D12" s="8">
        <v>1</v>
      </c>
      <c r="E12" s="8"/>
      <c r="F12" s="8"/>
      <c r="G12" s="44">
        <f t="shared" si="1"/>
        <v>2</v>
      </c>
    </row>
    <row r="13" spans="1:13" ht="15.6" x14ac:dyDescent="0.3">
      <c r="A13" s="37">
        <v>9</v>
      </c>
      <c r="B13" s="7" t="s">
        <v>22</v>
      </c>
      <c r="C13" s="8">
        <v>12</v>
      </c>
      <c r="D13" s="8">
        <v>5</v>
      </c>
      <c r="E13" s="8"/>
      <c r="F13" s="8"/>
      <c r="G13" s="44">
        <f t="shared" si="1"/>
        <v>17</v>
      </c>
      <c r="M13" s="64" t="s">
        <v>79</v>
      </c>
    </row>
    <row r="14" spans="1:13" ht="15.6" x14ac:dyDescent="0.3">
      <c r="A14" s="37">
        <v>10</v>
      </c>
      <c r="B14" s="7" t="s">
        <v>31</v>
      </c>
      <c r="C14" s="8">
        <v>2</v>
      </c>
      <c r="D14" s="8"/>
      <c r="E14" s="8"/>
      <c r="F14" s="8"/>
      <c r="G14" s="44">
        <f t="shared" si="1"/>
        <v>2</v>
      </c>
      <c r="K14" s="1" t="s">
        <v>77</v>
      </c>
      <c r="L14" s="63">
        <v>484688</v>
      </c>
      <c r="M14" s="65">
        <f t="shared" ref="M14:M15" si="2">ROUND((L14*0.7),0)</f>
        <v>339282</v>
      </c>
    </row>
    <row r="15" spans="1:13" ht="15.6" x14ac:dyDescent="0.3">
      <c r="A15" s="37">
        <v>11</v>
      </c>
      <c r="B15" s="7" t="s">
        <v>23</v>
      </c>
      <c r="C15" s="8">
        <v>8</v>
      </c>
      <c r="D15" s="8">
        <v>2</v>
      </c>
      <c r="E15" s="8">
        <v>2</v>
      </c>
      <c r="F15" s="8">
        <v>2</v>
      </c>
      <c r="G15" s="44">
        <f t="shared" si="1"/>
        <v>14</v>
      </c>
      <c r="K15" s="1" t="s">
        <v>78</v>
      </c>
      <c r="L15" s="63">
        <v>81826</v>
      </c>
      <c r="M15" s="65">
        <f t="shared" si="2"/>
        <v>57278</v>
      </c>
    </row>
    <row r="16" spans="1:13" ht="15.6" x14ac:dyDescent="0.3">
      <c r="A16" s="37">
        <v>12</v>
      </c>
      <c r="B16" s="7" t="s">
        <v>24</v>
      </c>
      <c r="C16" s="8">
        <v>150</v>
      </c>
      <c r="D16" s="8"/>
      <c r="E16" s="8"/>
      <c r="F16" s="8"/>
      <c r="G16" s="44">
        <f t="shared" si="1"/>
        <v>150</v>
      </c>
    </row>
    <row r="17" spans="1:20" ht="15.6" x14ac:dyDescent="0.3">
      <c r="A17" s="37">
        <v>13</v>
      </c>
      <c r="B17" s="7" t="s">
        <v>32</v>
      </c>
      <c r="C17" s="8">
        <v>4</v>
      </c>
      <c r="D17" s="8">
        <v>4</v>
      </c>
      <c r="E17" s="8"/>
      <c r="F17" s="8"/>
      <c r="G17" s="44">
        <f t="shared" si="1"/>
        <v>8</v>
      </c>
    </row>
    <row r="18" spans="1:20" ht="15.6" x14ac:dyDescent="0.3">
      <c r="A18" s="37">
        <v>14</v>
      </c>
      <c r="B18" s="68" t="s">
        <v>88</v>
      </c>
      <c r="C18" s="8">
        <v>80</v>
      </c>
      <c r="D18" s="8">
        <v>20</v>
      </c>
      <c r="E18" s="8">
        <v>10</v>
      </c>
      <c r="F18" s="8">
        <v>10</v>
      </c>
      <c r="G18" s="44">
        <f t="shared" si="1"/>
        <v>120</v>
      </c>
    </row>
    <row r="19" spans="1:20" ht="15.6" x14ac:dyDescent="0.3">
      <c r="A19" s="37">
        <v>15</v>
      </c>
      <c r="B19" s="7" t="s">
        <v>25</v>
      </c>
      <c r="C19" s="8">
        <v>10</v>
      </c>
      <c r="D19" s="8">
        <v>2</v>
      </c>
      <c r="E19" s="8">
        <v>1</v>
      </c>
      <c r="F19" s="8"/>
      <c r="G19" s="44">
        <f t="shared" si="1"/>
        <v>13</v>
      </c>
      <c r="L19" s="62" t="s">
        <v>73</v>
      </c>
      <c r="M19" s="62"/>
      <c r="N19" s="62"/>
      <c r="O19" s="62" t="s">
        <v>75</v>
      </c>
      <c r="P19" s="62" t="s">
        <v>74</v>
      </c>
      <c r="T19" s="32" t="s">
        <v>82</v>
      </c>
    </row>
    <row r="20" spans="1:20" ht="15.6" x14ac:dyDescent="0.3">
      <c r="A20" s="37">
        <v>16</v>
      </c>
      <c r="B20" s="7" t="s">
        <v>26</v>
      </c>
      <c r="C20" s="8">
        <v>50</v>
      </c>
      <c r="D20" s="8">
        <v>30</v>
      </c>
      <c r="E20" s="8">
        <v>40</v>
      </c>
      <c r="F20" s="8"/>
      <c r="G20" s="44">
        <f t="shared" si="1"/>
        <v>120</v>
      </c>
      <c r="L20" s="56" t="e">
        <f>#REF!</f>
        <v>#REF!</v>
      </c>
      <c r="M20" s="1" t="s">
        <v>69</v>
      </c>
      <c r="N20" s="52">
        <v>0.09</v>
      </c>
      <c r="O20" s="59" t="e">
        <f>($L$20-#REF!)*P20</f>
        <v>#REF!</v>
      </c>
      <c r="P20" s="61" t="e">
        <f>N20/#REF!</f>
        <v>#REF!</v>
      </c>
      <c r="S20" s="59" t="e">
        <f>O20</f>
        <v>#REF!</v>
      </c>
    </row>
    <row r="21" spans="1:20" ht="15.6" x14ac:dyDescent="0.3">
      <c r="A21" s="37">
        <v>17</v>
      </c>
      <c r="B21" s="7" t="s">
        <v>27</v>
      </c>
      <c r="C21" s="8">
        <v>10</v>
      </c>
      <c r="D21" s="8"/>
      <c r="E21" s="8"/>
      <c r="F21" s="8"/>
      <c r="G21" s="44">
        <f t="shared" si="1"/>
        <v>10</v>
      </c>
      <c r="L21" s="1" t="s">
        <v>76</v>
      </c>
      <c r="M21" s="1" t="s">
        <v>70</v>
      </c>
      <c r="N21" s="52">
        <v>0.248</v>
      </c>
      <c r="O21" s="59" t="e">
        <f>($L$20-#REF!)*P21</f>
        <v>#REF!</v>
      </c>
      <c r="P21" s="61" t="e">
        <f>N21/#REF!</f>
        <v>#REF!</v>
      </c>
      <c r="S21" s="59" t="e">
        <f t="shared" ref="S21:S22" si="3">O21</f>
        <v>#REF!</v>
      </c>
    </row>
    <row r="22" spans="1:20" ht="15.6" x14ac:dyDescent="0.3">
      <c r="A22" s="37">
        <v>18</v>
      </c>
      <c r="B22" s="68" t="s">
        <v>68</v>
      </c>
      <c r="C22" s="8">
        <v>0</v>
      </c>
      <c r="D22" s="8">
        <v>350</v>
      </c>
      <c r="E22" s="8">
        <v>850</v>
      </c>
      <c r="F22" s="8">
        <v>0</v>
      </c>
      <c r="G22" s="44">
        <f t="shared" si="1"/>
        <v>1200</v>
      </c>
      <c r="M22" s="1" t="s">
        <v>71</v>
      </c>
      <c r="N22" s="52">
        <v>0.01</v>
      </c>
      <c r="O22" s="59" t="e">
        <f>($L$20-#REF!)*P22</f>
        <v>#REF!</v>
      </c>
      <c r="P22" s="61" t="e">
        <f>N22/#REF!</f>
        <v>#REF!</v>
      </c>
      <c r="S22" s="59" t="e">
        <f t="shared" si="3"/>
        <v>#REF!</v>
      </c>
    </row>
    <row r="23" spans="1:20" ht="15.6" x14ac:dyDescent="0.3">
      <c r="A23" s="37">
        <v>19</v>
      </c>
      <c r="B23" s="7" t="s">
        <v>28</v>
      </c>
      <c r="C23" s="8">
        <v>2</v>
      </c>
      <c r="D23" s="8">
        <v>2</v>
      </c>
      <c r="E23" s="8">
        <v>2</v>
      </c>
      <c r="F23" s="8"/>
      <c r="G23" s="44">
        <f t="shared" si="1"/>
        <v>6</v>
      </c>
    </row>
    <row r="24" spans="1:20" ht="15.6" x14ac:dyDescent="0.3">
      <c r="A24" s="37">
        <v>20</v>
      </c>
      <c r="B24" s="68" t="s">
        <v>29</v>
      </c>
      <c r="C24" s="8">
        <v>0</v>
      </c>
      <c r="D24" s="8">
        <v>3</v>
      </c>
      <c r="E24" s="8">
        <v>6</v>
      </c>
      <c r="F24" s="8">
        <v>0</v>
      </c>
      <c r="G24" s="44">
        <f t="shared" si="1"/>
        <v>9</v>
      </c>
      <c r="L24" s="62" t="s">
        <v>73</v>
      </c>
      <c r="M24" s="62"/>
      <c r="N24" s="62"/>
      <c r="O24" s="62" t="s">
        <v>75</v>
      </c>
      <c r="P24" s="62" t="s">
        <v>74</v>
      </c>
    </row>
    <row r="25" spans="1:20" ht="15.6" x14ac:dyDescent="0.3">
      <c r="A25" s="37">
        <v>21</v>
      </c>
      <c r="B25" s="7" t="s">
        <v>86</v>
      </c>
      <c r="C25" s="8">
        <v>104</v>
      </c>
      <c r="D25" s="8">
        <v>0</v>
      </c>
      <c r="E25" s="8"/>
      <c r="F25" s="8"/>
      <c r="G25" s="44">
        <f t="shared" si="1"/>
        <v>104</v>
      </c>
      <c r="L25" s="56">
        <f>M14</f>
        <v>339282</v>
      </c>
      <c r="M25" s="1" t="s">
        <v>69</v>
      </c>
      <c r="N25" s="52">
        <v>0.09</v>
      </c>
      <c r="O25" s="59">
        <f>($L$25-$O$29)*P25</f>
        <v>22581.999704185764</v>
      </c>
      <c r="P25" s="61">
        <f>N25/$N$29</f>
        <v>0.25553662691652473</v>
      </c>
      <c r="S25" s="59">
        <f>O25+O32+O39</f>
        <v>33419.80476260907</v>
      </c>
    </row>
    <row r="26" spans="1:20" ht="15.6" x14ac:dyDescent="0.3">
      <c r="A26" s="37">
        <v>22</v>
      </c>
      <c r="B26" s="7" t="s">
        <v>65</v>
      </c>
      <c r="C26" s="8">
        <v>9</v>
      </c>
      <c r="D26" s="8">
        <v>0</v>
      </c>
      <c r="E26" s="8"/>
      <c r="F26" s="8"/>
      <c r="G26" s="44">
        <f t="shared" si="1"/>
        <v>9</v>
      </c>
      <c r="L26" s="1" t="s">
        <v>80</v>
      </c>
      <c r="M26" s="1" t="s">
        <v>70</v>
      </c>
      <c r="N26" s="52">
        <v>0.248</v>
      </c>
      <c r="O26" s="59">
        <f t="shared" ref="O26:O28" si="4">($L$25-$O$29)*P26</f>
        <v>62225.954740422996</v>
      </c>
      <c r="P26" s="61">
        <f t="shared" ref="P26:P28" si="5">N26/$N$29</f>
        <v>0.70414537194775706</v>
      </c>
      <c r="S26" s="59">
        <f t="shared" ref="S26:S28" si="6">O26+O33+O40</f>
        <v>92090.128679189438</v>
      </c>
    </row>
    <row r="27" spans="1:20" ht="15.6" x14ac:dyDescent="0.3">
      <c r="A27" s="37">
        <v>23</v>
      </c>
      <c r="B27" s="7" t="s">
        <v>30</v>
      </c>
      <c r="C27" s="8">
        <v>76</v>
      </c>
      <c r="D27" s="8"/>
      <c r="E27" s="8"/>
      <c r="F27" s="8"/>
      <c r="G27" s="44">
        <f t="shared" si="1"/>
        <v>76</v>
      </c>
      <c r="M27" s="1" t="s">
        <v>71</v>
      </c>
      <c r="N27" s="52">
        <v>0.01</v>
      </c>
      <c r="O27" s="59">
        <f t="shared" si="4"/>
        <v>2509.1110782428627</v>
      </c>
      <c r="P27" s="61">
        <f t="shared" si="5"/>
        <v>2.8392958546280527E-2</v>
      </c>
      <c r="S27" s="59">
        <f t="shared" si="6"/>
        <v>3713.3116402898968</v>
      </c>
    </row>
    <row r="28" spans="1:20" ht="16.2" thickBot="1" x14ac:dyDescent="0.35">
      <c r="A28" s="37">
        <v>24</v>
      </c>
      <c r="B28" s="68" t="s">
        <v>85</v>
      </c>
      <c r="C28" s="12">
        <v>20</v>
      </c>
      <c r="D28" s="12">
        <v>300</v>
      </c>
      <c r="E28" s="12">
        <v>50</v>
      </c>
      <c r="F28" s="12">
        <v>9</v>
      </c>
      <c r="G28" s="44">
        <f t="shared" si="1"/>
        <v>379</v>
      </c>
      <c r="M28" s="1" t="s">
        <v>72</v>
      </c>
      <c r="N28" s="57">
        <v>4.1999999999999997E-3</v>
      </c>
      <c r="O28" s="59">
        <f t="shared" si="4"/>
        <v>1053.8266528620022</v>
      </c>
      <c r="P28" s="61">
        <f t="shared" si="5"/>
        <v>1.192504258943782E-2</v>
      </c>
      <c r="R28" s="62" t="s">
        <v>6</v>
      </c>
      <c r="S28" s="59">
        <f t="shared" si="6"/>
        <v>1559.5908889217567</v>
      </c>
    </row>
    <row r="29" spans="1:20" ht="16.2" thickBot="1" x14ac:dyDescent="0.35">
      <c r="A29" s="37">
        <v>25</v>
      </c>
      <c r="B29" s="69" t="s">
        <v>91</v>
      </c>
      <c r="C29" s="12">
        <v>5</v>
      </c>
      <c r="D29" s="12">
        <v>5</v>
      </c>
      <c r="E29" s="12">
        <v>0</v>
      </c>
      <c r="F29" s="12">
        <v>5</v>
      </c>
      <c r="G29" s="44">
        <f t="shared" si="1"/>
        <v>15</v>
      </c>
      <c r="N29" s="58">
        <f>SUM(N25:N28)</f>
        <v>0.35219999999999996</v>
      </c>
      <c r="O29" s="60">
        <f>L25/(1+N29)</f>
        <v>250911.10782428639</v>
      </c>
      <c r="R29" s="60">
        <f>O29+O36+O43</f>
        <v>371331.16402898985</v>
      </c>
      <c r="T29" s="66">
        <f>R29+S25+S26+S27+S28</f>
        <v>502114</v>
      </c>
    </row>
    <row r="30" spans="1:20" ht="15.6" x14ac:dyDescent="0.3">
      <c r="A30" s="38"/>
      <c r="B30" s="9"/>
      <c r="C30" s="10"/>
      <c r="D30" s="10"/>
      <c r="E30" s="10"/>
      <c r="F30" s="10"/>
      <c r="G30" s="27"/>
      <c r="K30" s="55"/>
      <c r="L30" s="53"/>
    </row>
    <row r="31" spans="1:20" s="4" customFormat="1" ht="25.5" customHeight="1" thickBot="1" x14ac:dyDescent="0.35">
      <c r="A31" s="39"/>
      <c r="B31" s="5" t="s">
        <v>62</v>
      </c>
      <c r="C31" s="6">
        <f>SUM(C5:C30)</f>
        <v>673</v>
      </c>
      <c r="D31" s="6">
        <f>SUM(D5:D30)</f>
        <v>877</v>
      </c>
      <c r="E31" s="6">
        <f>SUM(E5:E30)</f>
        <v>1006</v>
      </c>
      <c r="F31" s="6">
        <f>SUM(F5:F30)</f>
        <v>87</v>
      </c>
      <c r="G31" s="6">
        <f>SUM(G5:G30)</f>
        <v>2643</v>
      </c>
      <c r="K31" s="54"/>
      <c r="L31" s="62" t="s">
        <v>73</v>
      </c>
      <c r="M31" s="62"/>
      <c r="N31" s="62"/>
      <c r="O31" s="62" t="s">
        <v>75</v>
      </c>
      <c r="P31" s="62" t="s">
        <v>74</v>
      </c>
    </row>
    <row r="32" spans="1:20" ht="16.2" thickTop="1" x14ac:dyDescent="0.3">
      <c r="A32" s="37"/>
      <c r="B32" s="7"/>
      <c r="C32" s="8"/>
      <c r="D32" s="8"/>
      <c r="E32" s="8"/>
      <c r="F32" s="8"/>
      <c r="G32" s="26"/>
      <c r="L32" s="56">
        <f>M15</f>
        <v>57278</v>
      </c>
      <c r="M32" s="1" t="s">
        <v>69</v>
      </c>
      <c r="N32" s="52">
        <v>0.09</v>
      </c>
      <c r="O32" s="59">
        <f>($L$32-$O$36)*P32</f>
        <v>3812.3206626238707</v>
      </c>
      <c r="P32" s="61">
        <f>N32/$N$36</f>
        <v>0.25553662691652473</v>
      </c>
    </row>
    <row r="33" spans="1:23" ht="15.6" x14ac:dyDescent="0.3">
      <c r="A33" s="37" t="s">
        <v>12</v>
      </c>
      <c r="B33" s="7" t="s">
        <v>10</v>
      </c>
      <c r="C33" s="8"/>
      <c r="D33" s="8">
        <v>130</v>
      </c>
      <c r="E33" s="8"/>
      <c r="F33" s="8">
        <v>74</v>
      </c>
      <c r="G33" s="44">
        <f t="shared" ref="G33:G35" si="7">SUM(C33:F33)</f>
        <v>204</v>
      </c>
      <c r="L33" s="1" t="s">
        <v>81</v>
      </c>
      <c r="M33" s="1" t="s">
        <v>70</v>
      </c>
      <c r="N33" s="52">
        <v>0.248</v>
      </c>
      <c r="O33" s="59">
        <f t="shared" ref="O33:O35" si="8">($L$32-$O$36)*P33</f>
        <v>10505.061381452444</v>
      </c>
      <c r="P33" s="61">
        <f t="shared" ref="P33:P35" si="9">N33/$N$36</f>
        <v>0.70414537194775706</v>
      </c>
    </row>
    <row r="34" spans="1:23" ht="15.6" x14ac:dyDescent="0.3">
      <c r="A34" s="37" t="s">
        <v>13</v>
      </c>
      <c r="B34" s="7" t="s">
        <v>11</v>
      </c>
      <c r="C34" s="8"/>
      <c r="D34" s="8"/>
      <c r="E34" s="8"/>
      <c r="F34" s="8"/>
      <c r="G34" s="44">
        <f t="shared" si="7"/>
        <v>0</v>
      </c>
      <c r="M34" s="1" t="s">
        <v>71</v>
      </c>
      <c r="N34" s="52">
        <v>0.01</v>
      </c>
      <c r="O34" s="59">
        <f t="shared" si="8"/>
        <v>423.59118473598562</v>
      </c>
      <c r="P34" s="61">
        <f t="shared" si="9"/>
        <v>2.8392958546280527E-2</v>
      </c>
    </row>
    <row r="35" spans="1:23" ht="15.6" x14ac:dyDescent="0.3">
      <c r="A35" s="37" t="s">
        <v>14</v>
      </c>
      <c r="B35" s="7" t="s">
        <v>15</v>
      </c>
      <c r="C35" s="8">
        <v>673</v>
      </c>
      <c r="D35" s="8">
        <v>747</v>
      </c>
      <c r="E35" s="8">
        <v>1006</v>
      </c>
      <c r="F35" s="8">
        <v>13</v>
      </c>
      <c r="G35" s="44">
        <f t="shared" si="7"/>
        <v>2439</v>
      </c>
      <c r="M35" s="1" t="s">
        <v>72</v>
      </c>
      <c r="N35" s="57">
        <v>4.1999999999999997E-3</v>
      </c>
      <c r="O35" s="59">
        <f t="shared" si="8"/>
        <v>177.90829758911394</v>
      </c>
      <c r="P35" s="61">
        <f t="shared" si="9"/>
        <v>1.192504258943782E-2</v>
      </c>
    </row>
    <row r="36" spans="1:23" s="4" customFormat="1" ht="25.5" customHeight="1" thickBot="1" x14ac:dyDescent="0.35">
      <c r="A36" s="70"/>
      <c r="B36" s="71" t="s">
        <v>63</v>
      </c>
      <c r="C36" s="72">
        <f t="shared" ref="C36:E36" si="10">SUM(C32:C35)</f>
        <v>673</v>
      </c>
      <c r="D36" s="72">
        <f t="shared" si="10"/>
        <v>877</v>
      </c>
      <c r="E36" s="72">
        <f t="shared" si="10"/>
        <v>1006</v>
      </c>
      <c r="F36" s="72">
        <f>SUM(F32:F35)</f>
        <v>87</v>
      </c>
      <c r="G36" s="73">
        <f t="shared" ref="G36" si="11">SUM(G32:G35)</f>
        <v>2643</v>
      </c>
      <c r="L36" s="1"/>
      <c r="M36" s="1"/>
      <c r="N36" s="58">
        <f>SUM(N32:N35)</f>
        <v>0.35219999999999996</v>
      </c>
      <c r="O36" s="60">
        <f>L32/(1+N36)</f>
        <v>42359.118473598588</v>
      </c>
      <c r="P36" s="1"/>
      <c r="V36" s="1"/>
    </row>
    <row r="37" spans="1:23" s="4" customFormat="1" ht="24" customHeight="1" thickBot="1" x14ac:dyDescent="0.35">
      <c r="A37" s="74"/>
      <c r="B37" s="75"/>
      <c r="C37" s="76">
        <f>C36-C31</f>
        <v>0</v>
      </c>
      <c r="D37" s="76">
        <f t="shared" ref="D37:G37" si="12">D36-D31</f>
        <v>0</v>
      </c>
      <c r="E37" s="76">
        <f t="shared" si="12"/>
        <v>0</v>
      </c>
      <c r="F37" s="76">
        <f t="shared" si="12"/>
        <v>0</v>
      </c>
      <c r="G37" s="77">
        <f t="shared" si="12"/>
        <v>0</v>
      </c>
      <c r="L37" s="1"/>
      <c r="M37" s="1"/>
      <c r="N37" s="67"/>
      <c r="O37" s="59"/>
      <c r="P37" s="1"/>
    </row>
    <row r="38" spans="1:23" ht="15.6" x14ac:dyDescent="0.3">
      <c r="G38" s="3"/>
      <c r="L38" s="62" t="s">
        <v>73</v>
      </c>
      <c r="M38" s="62"/>
      <c r="N38" s="62"/>
      <c r="O38" s="62" t="s">
        <v>75</v>
      </c>
      <c r="P38" s="62" t="s">
        <v>74</v>
      </c>
      <c r="Q38" s="4"/>
      <c r="R38" s="4"/>
      <c r="S38" s="4"/>
      <c r="T38" s="4"/>
      <c r="U38" s="4"/>
      <c r="V38" s="4"/>
      <c r="W38" s="4"/>
    </row>
    <row r="39" spans="1:23" ht="15" customHeight="1" x14ac:dyDescent="0.3">
      <c r="L39" s="56">
        <v>105554</v>
      </c>
      <c r="M39" s="1" t="s">
        <v>69</v>
      </c>
      <c r="N39" s="52">
        <v>0.09</v>
      </c>
      <c r="O39" s="59">
        <f>($L$39-$O$43)*P39</f>
        <v>7025.4843957994372</v>
      </c>
      <c r="P39" s="61">
        <f>N39/$N$36</f>
        <v>0.25553662691652473</v>
      </c>
      <c r="Q39" s="4"/>
      <c r="R39" s="4"/>
      <c r="S39" s="4"/>
      <c r="T39" s="4"/>
      <c r="U39" s="4"/>
      <c r="V39" s="4"/>
      <c r="W39" s="4"/>
    </row>
    <row r="40" spans="1:23" ht="15.6" x14ac:dyDescent="0.3">
      <c r="L40" s="1" t="s">
        <v>84</v>
      </c>
      <c r="M40" s="1" t="s">
        <v>70</v>
      </c>
      <c r="N40" s="52">
        <v>0.248</v>
      </c>
      <c r="O40" s="59">
        <f t="shared" ref="O40:O42" si="13">($L$39-$O$43)*P40</f>
        <v>19359.112557314005</v>
      </c>
      <c r="P40" s="61">
        <f t="shared" ref="P40:P42" si="14">N40/$N$36</f>
        <v>0.70414537194775706</v>
      </c>
      <c r="Q40" s="4"/>
      <c r="R40" s="4"/>
      <c r="S40" s="4"/>
      <c r="T40" s="4"/>
      <c r="U40" s="4"/>
      <c r="V40" s="4"/>
      <c r="W40" s="4"/>
    </row>
    <row r="41" spans="1:23" ht="15.6" x14ac:dyDescent="0.3">
      <c r="M41" s="1" t="s">
        <v>71</v>
      </c>
      <c r="N41" s="52">
        <v>0.01</v>
      </c>
      <c r="O41" s="59">
        <f t="shared" si="13"/>
        <v>780.60937731104855</v>
      </c>
      <c r="P41" s="61">
        <f t="shared" si="14"/>
        <v>2.8392958546280527E-2</v>
      </c>
      <c r="Q41" s="4"/>
      <c r="R41" s="4"/>
      <c r="S41" s="4"/>
      <c r="T41" s="4"/>
      <c r="U41" s="4"/>
      <c r="V41" s="4"/>
      <c r="W41" s="4"/>
    </row>
    <row r="42" spans="1:23" ht="15.6" x14ac:dyDescent="0.3">
      <c r="M42" s="1" t="s">
        <v>72</v>
      </c>
      <c r="N42" s="57">
        <v>4.1999999999999997E-3</v>
      </c>
      <c r="O42" s="59">
        <f t="shared" si="13"/>
        <v>327.85593847064035</v>
      </c>
      <c r="P42" s="61">
        <f t="shared" si="14"/>
        <v>1.192504258943782E-2</v>
      </c>
      <c r="Q42" s="4"/>
      <c r="R42" s="4"/>
      <c r="S42" s="4"/>
      <c r="T42" s="4"/>
      <c r="U42" s="4"/>
      <c r="V42" s="4"/>
    </row>
    <row r="43" spans="1:23" ht="15.6" x14ac:dyDescent="0.3">
      <c r="N43" s="58">
        <f>SUM(N39:N42)</f>
        <v>0.35219999999999996</v>
      </c>
      <c r="O43" s="60">
        <f>L39/(1+N43)</f>
        <v>78060.937731104874</v>
      </c>
      <c r="Q43" s="4"/>
      <c r="R43" s="4"/>
      <c r="S43" s="4"/>
      <c r="T43" s="4"/>
      <c r="U43" s="4"/>
      <c r="V43" s="4"/>
    </row>
    <row r="44" spans="1:23" ht="15.6" x14ac:dyDescent="0.3"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3" x14ac:dyDescent="0.25">
      <c r="L45" s="62" t="s">
        <v>73</v>
      </c>
      <c r="M45" s="62"/>
      <c r="N45" s="62"/>
      <c r="O45" s="62" t="s">
        <v>75</v>
      </c>
      <c r="P45" s="62" t="s">
        <v>74</v>
      </c>
    </row>
    <row r="46" spans="1:23" x14ac:dyDescent="0.25">
      <c r="L46" s="56">
        <v>110400</v>
      </c>
      <c r="M46" s="1" t="s">
        <v>69</v>
      </c>
      <c r="N46" s="52">
        <v>0.09</v>
      </c>
      <c r="O46" s="59" t="e">
        <f>($L$46-$O$50)*P46</f>
        <v>#REF!</v>
      </c>
      <c r="P46" s="61" t="e">
        <f>N46/#REF!</f>
        <v>#REF!</v>
      </c>
    </row>
    <row r="47" spans="1:23" x14ac:dyDescent="0.25">
      <c r="L47" s="1" t="s">
        <v>83</v>
      </c>
      <c r="M47" s="1" t="s">
        <v>70</v>
      </c>
      <c r="N47" s="52">
        <v>0.248</v>
      </c>
      <c r="O47" s="59" t="e">
        <f t="shared" ref="O47:O49" si="15">($L$46-$O$50)*P47</f>
        <v>#REF!</v>
      </c>
      <c r="P47" s="61" t="e">
        <f>N47/#REF!</f>
        <v>#REF!</v>
      </c>
    </row>
    <row r="48" spans="1:23" x14ac:dyDescent="0.25">
      <c r="M48" s="1" t="s">
        <v>71</v>
      </c>
      <c r="N48" s="52">
        <v>0.01</v>
      </c>
      <c r="O48" s="59" t="e">
        <f t="shared" si="15"/>
        <v>#REF!</v>
      </c>
      <c r="P48" s="61" t="e">
        <f>N48/#REF!</f>
        <v>#REF!</v>
      </c>
    </row>
    <row r="49" spans="13:16" x14ac:dyDescent="0.25">
      <c r="M49" s="1" t="s">
        <v>72</v>
      </c>
      <c r="N49" s="57">
        <v>4.1999999999999997E-3</v>
      </c>
      <c r="O49" s="59" t="e">
        <f t="shared" si="15"/>
        <v>#REF!</v>
      </c>
      <c r="P49" s="61" t="e">
        <f>N49/#REF!</f>
        <v>#REF!</v>
      </c>
    </row>
    <row r="50" spans="13:16" x14ac:dyDescent="0.25">
      <c r="N50" s="58">
        <f>SUM(N46:N49)</f>
        <v>0.35219999999999996</v>
      </c>
      <c r="O50" s="60">
        <f>L46/(1+N50)</f>
        <v>81644.727111374072</v>
      </c>
    </row>
  </sheetData>
  <mergeCells count="1">
    <mergeCell ref="C3:F3"/>
  </mergeCells>
  <pageMargins left="0.70866141732283472" right="0.70866141732283472" top="0.78740157480314965" bottom="0.78740157480314965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0"/>
  <sheetViews>
    <sheetView workbookViewId="0">
      <selection activeCell="B1" sqref="B1"/>
    </sheetView>
  </sheetViews>
  <sheetFormatPr defaultColWidth="9.109375" defaultRowHeight="15" x14ac:dyDescent="0.25"/>
  <cols>
    <col min="1" max="1" width="10.109375" style="1" customWidth="1"/>
    <col min="2" max="2" width="24.6640625" style="1" customWidth="1"/>
    <col min="3" max="3" width="12.6640625" style="1" bestFit="1" customWidth="1"/>
    <col min="4" max="4" width="11.44140625" style="1" bestFit="1" customWidth="1"/>
    <col min="5" max="6" width="9.5546875" style="1" bestFit="1" customWidth="1"/>
    <col min="7" max="7" width="11.44140625" style="1" bestFit="1" customWidth="1"/>
    <col min="8" max="16384" width="9.109375" style="1"/>
  </cols>
  <sheetData>
    <row r="1" spans="1:9" ht="15.6" x14ac:dyDescent="0.3">
      <c r="A1" s="14"/>
      <c r="B1" s="14" t="s">
        <v>90</v>
      </c>
      <c r="C1" s="15"/>
      <c r="D1" s="15"/>
      <c r="E1" s="15"/>
      <c r="F1" s="15"/>
    </row>
    <row r="2" spans="1:9" x14ac:dyDescent="0.25">
      <c r="A2" s="15"/>
      <c r="B2" s="15"/>
      <c r="C2" s="15"/>
      <c r="D2" s="15"/>
      <c r="E2" s="15"/>
      <c r="F2" s="15"/>
    </row>
    <row r="3" spans="1:9" ht="15.6" x14ac:dyDescent="0.3">
      <c r="A3" s="15"/>
      <c r="B3" s="15" t="s">
        <v>34</v>
      </c>
      <c r="C3" s="15"/>
      <c r="D3" s="16" t="s">
        <v>16</v>
      </c>
      <c r="E3" s="15"/>
      <c r="F3" s="15"/>
    </row>
    <row r="4" spans="1:9" x14ac:dyDescent="0.25">
      <c r="A4" s="15"/>
      <c r="B4" s="15"/>
      <c r="C4" s="15"/>
      <c r="D4" s="15"/>
      <c r="E4" s="15"/>
      <c r="F4" s="15"/>
    </row>
    <row r="5" spans="1:9" x14ac:dyDescent="0.25">
      <c r="A5" s="15"/>
      <c r="B5" s="15"/>
      <c r="C5" s="15"/>
      <c r="D5" s="15"/>
      <c r="E5" s="15"/>
      <c r="F5" s="15"/>
    </row>
    <row r="6" spans="1:9" ht="16.2" thickBot="1" x14ac:dyDescent="0.35">
      <c r="A6" s="15"/>
      <c r="B6" s="15"/>
      <c r="C6" s="15" t="s">
        <v>8</v>
      </c>
      <c r="D6" s="15"/>
      <c r="E6" s="16"/>
      <c r="F6" s="15"/>
      <c r="G6" s="1" t="s">
        <v>33</v>
      </c>
    </row>
    <row r="7" spans="1:9" x14ac:dyDescent="0.25">
      <c r="A7" s="17" t="s">
        <v>5</v>
      </c>
      <c r="B7" s="18" t="s">
        <v>2</v>
      </c>
      <c r="C7" s="18" t="s">
        <v>3</v>
      </c>
      <c r="D7" s="18" t="s">
        <v>4</v>
      </c>
      <c r="E7" s="18" t="s">
        <v>6</v>
      </c>
      <c r="F7" s="18" t="s">
        <v>35</v>
      </c>
      <c r="G7" s="2" t="s">
        <v>7</v>
      </c>
    </row>
    <row r="8" spans="1:9" ht="15.6" x14ac:dyDescent="0.3">
      <c r="A8" s="19" t="s">
        <v>36</v>
      </c>
      <c r="B8" s="20" t="s">
        <v>37</v>
      </c>
      <c r="C8" s="21">
        <v>0</v>
      </c>
      <c r="D8" s="21">
        <v>0</v>
      </c>
      <c r="E8" s="21">
        <v>0</v>
      </c>
      <c r="F8" s="21">
        <v>0</v>
      </c>
      <c r="G8" s="13">
        <f>SUM(C8:F8)</f>
        <v>0</v>
      </c>
    </row>
    <row r="9" spans="1:9" ht="15.6" x14ac:dyDescent="0.3">
      <c r="A9" s="19" t="s">
        <v>38</v>
      </c>
      <c r="B9" s="20" t="s">
        <v>39</v>
      </c>
      <c r="C9" s="21"/>
      <c r="D9" s="21"/>
      <c r="E9" s="21"/>
      <c r="F9" s="21"/>
      <c r="G9" s="13">
        <f t="shared" ref="G9:G19" si="0">SUM(C9:F9)</f>
        <v>0</v>
      </c>
    </row>
    <row r="10" spans="1:9" ht="15.6" x14ac:dyDescent="0.3">
      <c r="A10" s="19" t="s">
        <v>40</v>
      </c>
      <c r="B10" s="20" t="s">
        <v>41</v>
      </c>
      <c r="C10" s="21">
        <v>0</v>
      </c>
      <c r="D10" s="21"/>
      <c r="E10" s="21"/>
      <c r="F10" s="21"/>
      <c r="G10" s="13">
        <f t="shared" si="0"/>
        <v>0</v>
      </c>
    </row>
    <row r="11" spans="1:9" ht="15.6" x14ac:dyDescent="0.3">
      <c r="A11" s="19" t="s">
        <v>42</v>
      </c>
      <c r="B11" s="20" t="s">
        <v>43</v>
      </c>
      <c r="C11" s="21"/>
      <c r="D11" s="21"/>
      <c r="E11" s="21"/>
      <c r="F11" s="21"/>
      <c r="G11" s="13">
        <f t="shared" si="0"/>
        <v>0</v>
      </c>
    </row>
    <row r="12" spans="1:9" ht="15.6" x14ac:dyDescent="0.3">
      <c r="A12" s="19" t="s">
        <v>44</v>
      </c>
      <c r="B12" s="20" t="s">
        <v>45</v>
      </c>
      <c r="C12" s="21">
        <v>0</v>
      </c>
      <c r="D12" s="21">
        <v>0</v>
      </c>
      <c r="E12" s="21">
        <v>0</v>
      </c>
      <c r="F12" s="21">
        <v>0</v>
      </c>
      <c r="G12" s="13">
        <f t="shared" si="0"/>
        <v>0</v>
      </c>
      <c r="I12" s="11"/>
    </row>
    <row r="13" spans="1:9" ht="15.6" x14ac:dyDescent="0.3">
      <c r="A13" s="19" t="s">
        <v>46</v>
      </c>
      <c r="B13" s="20" t="s">
        <v>47</v>
      </c>
      <c r="C13" s="21"/>
      <c r="D13" s="21"/>
      <c r="E13" s="21"/>
      <c r="F13" s="21"/>
      <c r="G13" s="13">
        <f t="shared" si="0"/>
        <v>0</v>
      </c>
      <c r="I13" s="11"/>
    </row>
    <row r="14" spans="1:9" ht="15.6" x14ac:dyDescent="0.3">
      <c r="A14" s="19" t="s">
        <v>48</v>
      </c>
      <c r="B14" s="20" t="s">
        <v>49</v>
      </c>
      <c r="C14" s="21">
        <v>0</v>
      </c>
      <c r="D14" s="21">
        <v>0</v>
      </c>
      <c r="E14" s="21">
        <v>0</v>
      </c>
      <c r="F14" s="21">
        <v>0</v>
      </c>
      <c r="G14" s="13">
        <f t="shared" si="0"/>
        <v>0</v>
      </c>
    </row>
    <row r="15" spans="1:9" ht="15.6" x14ac:dyDescent="0.3">
      <c r="A15" s="19" t="s">
        <v>50</v>
      </c>
      <c r="B15" s="20" t="s">
        <v>51</v>
      </c>
      <c r="C15" s="21"/>
      <c r="D15" s="21"/>
      <c r="E15" s="21"/>
      <c r="F15" s="21"/>
      <c r="G15" s="13">
        <f t="shared" si="0"/>
        <v>0</v>
      </c>
    </row>
    <row r="16" spans="1:9" ht="15.6" x14ac:dyDescent="0.3">
      <c r="A16" s="19" t="s">
        <v>52</v>
      </c>
      <c r="B16" s="20" t="s">
        <v>60</v>
      </c>
      <c r="C16" s="21"/>
      <c r="D16" s="21"/>
      <c r="E16" s="21"/>
      <c r="F16" s="21"/>
      <c r="G16" s="13">
        <f t="shared" si="0"/>
        <v>0</v>
      </c>
    </row>
    <row r="17" spans="1:7" ht="15.6" x14ac:dyDescent="0.3">
      <c r="A17" s="19" t="s">
        <v>53</v>
      </c>
      <c r="B17" s="20" t="s">
        <v>54</v>
      </c>
      <c r="C17" s="21"/>
      <c r="D17" s="21"/>
      <c r="E17" s="21">
        <v>0</v>
      </c>
      <c r="F17" s="21"/>
      <c r="G17" s="13">
        <f t="shared" si="0"/>
        <v>0</v>
      </c>
    </row>
    <row r="18" spans="1:7" ht="15.6" x14ac:dyDescent="0.3">
      <c r="A18" s="19" t="s">
        <v>55</v>
      </c>
      <c r="B18" s="20" t="s">
        <v>64</v>
      </c>
      <c r="C18" s="21">
        <v>0</v>
      </c>
      <c r="D18" s="21">
        <v>0</v>
      </c>
      <c r="E18" s="21">
        <v>0</v>
      </c>
      <c r="F18" s="21">
        <v>0</v>
      </c>
      <c r="G18" s="13">
        <f t="shared" si="0"/>
        <v>0</v>
      </c>
    </row>
    <row r="19" spans="1:7" ht="15.6" x14ac:dyDescent="0.3">
      <c r="A19" s="19" t="s">
        <v>56</v>
      </c>
      <c r="B19" s="20" t="s">
        <v>57</v>
      </c>
      <c r="C19" s="21">
        <v>0</v>
      </c>
      <c r="D19" s="21"/>
      <c r="E19" s="21"/>
      <c r="F19" s="21"/>
      <c r="G19" s="13">
        <f t="shared" si="0"/>
        <v>0</v>
      </c>
    </row>
    <row r="20" spans="1:7" ht="16.2" thickBot="1" x14ac:dyDescent="0.35">
      <c r="A20" s="22" t="s">
        <v>58</v>
      </c>
      <c r="B20" s="23" t="s">
        <v>59</v>
      </c>
      <c r="C20" s="24">
        <f>SUM(C8:C19)</f>
        <v>0</v>
      </c>
      <c r="D20" s="24">
        <f t="shared" ref="D20:F20" si="1">SUM(D8:D19)</f>
        <v>0</v>
      </c>
      <c r="E20" s="24">
        <f t="shared" si="1"/>
        <v>0</v>
      </c>
      <c r="F20" s="24">
        <f t="shared" si="1"/>
        <v>0</v>
      </c>
      <c r="G20" s="25">
        <f>SUM(C20:F20)</f>
        <v>0</v>
      </c>
    </row>
  </sheetData>
  <sheetProtection sheet="1" objects="1" scenarios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zřizovatel</vt:lpstr>
      <vt:lpstr>33353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Marie Kůgelová</cp:lastModifiedBy>
  <cp:lastPrinted>2026-06-17T13:21:39Z</cp:lastPrinted>
  <dcterms:created xsi:type="dcterms:W3CDTF">2004-02-04T11:25:18Z</dcterms:created>
  <dcterms:modified xsi:type="dcterms:W3CDTF">2026-06-22T08:04:23Z</dcterms:modified>
</cp:coreProperties>
</file>